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888" yWindow="156" windowWidth="12492" windowHeight="12648" tabRatio="921"/>
  </bookViews>
  <sheets>
    <sheet name=" spec." sheetId="1" r:id="rId1"/>
    <sheet name=" sam. moc." sheetId="25" r:id="rId2"/>
  </sheets>
  <definedNames>
    <definedName name="_xlnm.Print_Area" localSheetId="1">' sam. moc.'!$A$1:$E$26</definedName>
    <definedName name="_xlnm.Print_Area" localSheetId="0">' spec.'!$A$1:$H$71</definedName>
  </definedNames>
  <calcPr calcId="124519"/>
</workbook>
</file>

<file path=xl/calcChain.xml><?xml version="1.0" encoding="utf-8"?>
<calcChain xmlns="http://schemas.openxmlformats.org/spreadsheetml/2006/main">
  <c r="H6" i="25"/>
  <c r="E13" i="1"/>
  <c r="G34"/>
  <c r="E25"/>
  <c r="D15" i="25"/>
  <c r="D16" s="1"/>
  <c r="D19"/>
  <c r="D12"/>
  <c r="G31" i="1"/>
  <c r="E30"/>
  <c r="E33"/>
  <c r="G33"/>
  <c r="E32"/>
  <c r="G32"/>
  <c r="E23"/>
  <c r="G23"/>
  <c r="G14"/>
  <c r="G15"/>
  <c r="E7"/>
  <c r="G7"/>
  <c r="D13" i="25"/>
  <c r="G8" i="1"/>
  <c r="G9"/>
  <c r="G10"/>
  <c r="G11"/>
  <c r="G12"/>
  <c r="G5"/>
  <c r="D11" i="25"/>
  <c r="D18"/>
  <c r="D10"/>
  <c r="G6" i="1"/>
  <c r="M6" i="25"/>
  <c r="M10"/>
  <c r="D17"/>
  <c r="L10"/>
  <c r="K7"/>
  <c r="J10"/>
  <c r="K10"/>
</calcChain>
</file>

<file path=xl/sharedStrings.xml><?xml version="1.0" encoding="utf-8"?>
<sst xmlns="http://schemas.openxmlformats.org/spreadsheetml/2006/main" count="252" uniqueCount="155">
  <si>
    <t>c</t>
  </si>
  <si>
    <t>#</t>
  </si>
  <si>
    <t>ც</t>
  </si>
  <si>
    <t>10701-91</t>
  </si>
  <si>
    <t>გ.მ.</t>
  </si>
  <si>
    <t xml:space="preserve">PE100  SDR11  </t>
  </si>
  <si>
    <t>დასახელება</t>
  </si>
  <si>
    <t>განზ</t>
  </si>
  <si>
    <t>წონა</t>
  </si>
  <si>
    <t>ერთ.</t>
  </si>
  <si>
    <t>საერთო</t>
  </si>
  <si>
    <t>მარკა</t>
  </si>
  <si>
    <t>პოლიეთილენის ქურო</t>
  </si>
  <si>
    <t xml:space="preserve">PE100 SDR11 </t>
  </si>
  <si>
    <t>პოლიეთილენის სასიგნალო ლენტი</t>
  </si>
  <si>
    <t>რაოდ</t>
  </si>
  <si>
    <t>დიამეტრი</t>
  </si>
  <si>
    <t>N</t>
  </si>
  <si>
    <t>სამუშაოს დასახელება</t>
  </si>
  <si>
    <t>განზ.</t>
  </si>
  <si>
    <t>რაოდ.</t>
  </si>
  <si>
    <t>გ.მ</t>
  </si>
  <si>
    <t xml:space="preserve"> სპეციფიკაცია</t>
  </si>
  <si>
    <t xml:space="preserve"> სამუშაოთა მოცულობა</t>
  </si>
  <si>
    <t>10704-91</t>
  </si>
  <si>
    <t>ზეთოვანი საღებავი</t>
  </si>
  <si>
    <t>კგ</t>
  </si>
  <si>
    <t>პოლიეთილენის ფოლადზე გადამყვანი</t>
  </si>
  <si>
    <r>
      <t>მ</t>
    </r>
    <r>
      <rPr>
        <vertAlign val="superscript"/>
        <sz val="11"/>
        <rFont val="Sylfaen"/>
        <family val="1"/>
        <charset val="204"/>
      </rPr>
      <t>2</t>
    </r>
  </si>
  <si>
    <r>
      <t>პოლიეთილენის მუხლი 90</t>
    </r>
    <r>
      <rPr>
        <sz val="12"/>
        <rFont val="Arial"/>
        <family val="2"/>
      </rPr>
      <t>º</t>
    </r>
  </si>
  <si>
    <r>
      <t>პოლიეთილენის მუხლი 45</t>
    </r>
    <r>
      <rPr>
        <sz val="12"/>
        <rFont val="Arial"/>
        <family val="2"/>
      </rPr>
      <t>º</t>
    </r>
  </si>
  <si>
    <r>
      <t>Ì</t>
    </r>
    <r>
      <rPr>
        <vertAlign val="superscript"/>
        <sz val="11"/>
        <rFont val="SPAcademi"/>
      </rPr>
      <t>3</t>
    </r>
  </si>
  <si>
    <t>გაზის ონკანი (ბურთულოვანი) მილტუჩური</t>
  </si>
  <si>
    <t xml:space="preserve"> PN10</t>
  </si>
  <si>
    <t>ფოლადის მილტუჩი</t>
  </si>
  <si>
    <t>d=150</t>
  </si>
  <si>
    <t>d=160</t>
  </si>
  <si>
    <t>პოლიეთ. მილი გარცმისთვის</t>
  </si>
  <si>
    <t>ტრანშეის ძირის მოსწორება და ხის ფესვებისგან გაწმენდა</t>
  </si>
  <si>
    <t>გარცმის მილიs ბოლოების ამოქოლვა</t>
  </si>
  <si>
    <t xml:space="preserve">ტრანშეის ამოთხრა III კატ. გრუნტში მექანიზმებით </t>
  </si>
  <si>
    <t>ტრანშეის ამოთხრა III კატ. გრუნტის ხელით</t>
  </si>
  <si>
    <t>ტრანშეის შევსება ადგილობრივი გრუნტით</t>
  </si>
  <si>
    <t>პირაპირების გაშუქება ულტრაბგერითი მეთოდით მიწისზედა გაზსადენზე</t>
  </si>
  <si>
    <t>ტრანშეის ძირზე ქვიშის საფუძვლის მოწყობა მილისთვის სისქით 0.1 მ და მიყრა მილის ზედაპირიდან 0.2 მ სიმაღლეზე</t>
  </si>
  <si>
    <t>ტრანშეის შევსება ხრეშის ბალასტით მისი თანდათანობითი დატკეპვნით</t>
  </si>
  <si>
    <t>ამოთხრილი გრუნტის გატანა</t>
  </si>
  <si>
    <t>პოლიეთილენის მილი</t>
  </si>
  <si>
    <t>გაზსადენის დაკვალვა</t>
  </si>
  <si>
    <r>
      <t xml:space="preserve">q. quTaisi teqnologiuri universitetis gazmomarageba
(sak. kodi 03.06.27.292) 
</t>
    </r>
    <r>
      <rPr>
        <sz val="12"/>
        <rFont val="Avaza Mtavruli"/>
        <family val="2"/>
      </rPr>
      <t>gazsadenis qseli mierTebis adgilidan universitetis teritoriamde</t>
    </r>
  </si>
  <si>
    <t>PE100  SDR17</t>
  </si>
  <si>
    <r>
      <rPr>
        <sz val="14"/>
        <rFont val="Avaza Mtavruli"/>
        <family val="2"/>
      </rPr>
      <t xml:space="preserve">q. quTaisi teqnologiuri universitetis gazmomarageba
(sak. kodi 03.06.27.292) </t>
    </r>
    <r>
      <rPr>
        <sz val="12"/>
        <rFont val="Avaza Mtavruli"/>
        <family val="2"/>
      </rPr>
      <t xml:space="preserve">
gazsadenis qseli mierTebis adgilidan universitetis teritoriamde</t>
    </r>
  </si>
  <si>
    <t>d=225</t>
  </si>
  <si>
    <t>PE80  SDR11</t>
  </si>
  <si>
    <r>
      <t>d=160-6</t>
    </r>
    <r>
      <rPr>
        <sz val="10"/>
        <rFont val="Times New Roman"/>
        <family val="1"/>
      </rPr>
      <t>"</t>
    </r>
  </si>
  <si>
    <r>
      <t>ფოლადის მუხლი 90</t>
    </r>
    <r>
      <rPr>
        <sz val="12"/>
        <rFont val="Arial"/>
        <family val="2"/>
        <charset val="204"/>
      </rPr>
      <t>°</t>
    </r>
  </si>
  <si>
    <t xml:space="preserve">ფოლადის მილი (სწორნაკერიანი) d=150 (159x4) </t>
  </si>
  <si>
    <t>რკინიგზის გადაკვეთა გაბურღვის მეთოდით</t>
  </si>
  <si>
    <t xml:space="preserve">d=225 (გარცმა)          </t>
  </si>
  <si>
    <t>კომპ</t>
  </si>
  <si>
    <t>1</t>
  </si>
  <si>
    <t>6x4</t>
  </si>
  <si>
    <t>მეხამრიდის მოწყობა</t>
  </si>
  <si>
    <t>დიამეტ</t>
  </si>
  <si>
    <t>მილკვადრატი 80X80X3</t>
  </si>
  <si>
    <t>გრძ/მ</t>
  </si>
  <si>
    <t>მილკვადრატი 80X40X3</t>
  </si>
  <si>
    <t>ზოლოვანი ფოლადი 2100X50X3</t>
  </si>
  <si>
    <t>ზოლოვანი ფოლადი 230X50X3</t>
  </si>
  <si>
    <t>ზოლოვანი ფოლადი 115X50X3</t>
  </si>
  <si>
    <t>ლითონის ფურცელი 100X100X3</t>
  </si>
  <si>
    <t>ანჯამი</t>
  </si>
  <si>
    <r>
      <t xml:space="preserve">ჭანჭიკი საყელური და ქანჩი </t>
    </r>
    <r>
      <rPr>
        <sz val="11"/>
        <color indexed="8"/>
        <rFont val="Calibri"/>
        <family val="2"/>
        <charset val="204"/>
      </rPr>
      <t/>
    </r>
  </si>
  <si>
    <t>Ø-8</t>
  </si>
  <si>
    <t>ფოლადის მავთული</t>
  </si>
  <si>
    <t>Ø-6</t>
  </si>
  <si>
    <t>ფოლადის მავთულბადე</t>
  </si>
  <si>
    <r>
      <t>მ</t>
    </r>
    <r>
      <rPr>
        <sz val="12"/>
        <color indexed="8"/>
        <rFont val="Calibri"/>
        <family val="2"/>
        <charset val="204"/>
      </rPr>
      <t>²</t>
    </r>
  </si>
  <si>
    <t>საბოქლომე ყური</t>
  </si>
  <si>
    <t>ლურსმანი 70 მმ</t>
  </si>
  <si>
    <t>ლურსმანი 100 მმ</t>
  </si>
  <si>
    <t>ანტიკოროზიული საღებავი</t>
  </si>
  <si>
    <t>ბოქლომი</t>
  </si>
  <si>
    <t>ფიცარი ყალიბისთვის (50 მმ სისქე)</t>
  </si>
  <si>
    <r>
      <t>მ</t>
    </r>
    <r>
      <rPr>
        <sz val="12"/>
        <color indexed="8"/>
        <rFont val="Calibri"/>
        <family val="2"/>
        <charset val="204"/>
      </rPr>
      <t>³</t>
    </r>
  </si>
  <si>
    <t>ფიცარი ყალიბისთვის (30 მმ სისქე)</t>
  </si>
  <si>
    <t xml:space="preserve">არმატურა ∅8 A-I, სიგრძე 2000მმ, </t>
  </si>
  <si>
    <t>ბეტონი</t>
  </si>
  <si>
    <t>ჯუდმატი</t>
  </si>
  <si>
    <t>გგს-ის მეხამრიდი</t>
  </si>
  <si>
    <r>
      <t xml:space="preserve">ფოლადის მილი </t>
    </r>
    <r>
      <rPr>
        <sz val="12"/>
        <rFont val="Arial"/>
        <family val="2"/>
        <charset val="204"/>
      </rPr>
      <t>d-100  (114x4.0)</t>
    </r>
  </si>
  <si>
    <t>gm</t>
  </si>
  <si>
    <r>
      <t xml:space="preserve">ფოლადის ღერო </t>
    </r>
    <r>
      <rPr>
        <sz val="12"/>
        <rFont val="Times New Roman"/>
        <family val="1"/>
      </rPr>
      <t>Ø</t>
    </r>
    <r>
      <rPr>
        <sz val="12"/>
        <rFont val="Arial"/>
        <family val="2"/>
      </rPr>
      <t>-20</t>
    </r>
  </si>
  <si>
    <r>
      <t xml:space="preserve">ლითონის ფირფიტა </t>
    </r>
    <r>
      <rPr>
        <sz val="12"/>
        <rFont val="Arial"/>
        <family val="2"/>
      </rPr>
      <t>300X300X4</t>
    </r>
  </si>
  <si>
    <r>
      <t xml:space="preserve">ზოლოვანა </t>
    </r>
    <r>
      <rPr>
        <sz val="12"/>
        <rFont val="Arial"/>
        <family val="2"/>
      </rPr>
      <t>40X4</t>
    </r>
  </si>
  <si>
    <t>g.m</t>
  </si>
  <si>
    <r>
      <t xml:space="preserve">კუთხოვანა </t>
    </r>
    <r>
      <rPr>
        <sz val="12"/>
        <rFont val="Arial"/>
        <family val="2"/>
      </rPr>
      <t>40X40X4</t>
    </r>
  </si>
  <si>
    <t xml:space="preserve">ბეტონი </t>
  </si>
  <si>
    <r>
      <t>მ</t>
    </r>
    <r>
      <rPr>
        <sz val="11"/>
        <rFont val="Times New Roman"/>
        <family val="1"/>
      </rPr>
      <t>³</t>
    </r>
  </si>
  <si>
    <t>kg</t>
  </si>
  <si>
    <t>გმკ-ს შემოღობვის მოწყობა</t>
  </si>
  <si>
    <t>გაზის წნევის მარეგულირებელი კარადის (გმკ) შემოღობვა</t>
  </si>
  <si>
    <t xml:space="preserve">არმატურა ∅8 A-I, სიგრძე 3000მმ, </t>
  </si>
  <si>
    <t>ხრეში</t>
  </si>
  <si>
    <t>ტრანშეის ამოთხრა IV კატ. გრუნტის მექანიზმებით</t>
  </si>
  <si>
    <t>ტრანშეის ამოთხრა V კატ. გრუნტის მექანიზმებით</t>
  </si>
  <si>
    <t>ტრანშეის შევსება ღორღით 20-40მმ ფრაქციით - 20სმ</t>
  </si>
  <si>
    <t>ტრამშეის მოცულობა</t>
  </si>
  <si>
    <t>გაზსადენის სიგრძე ტრანშეისთვის</t>
  </si>
  <si>
    <t>III 95%</t>
  </si>
  <si>
    <t>III xeliT 5%</t>
  </si>
  <si>
    <t>III 80%</t>
  </si>
  <si>
    <t>15% IV</t>
  </si>
  <si>
    <t>5% V</t>
  </si>
  <si>
    <t>კუთხოვანა  50X50X3</t>
  </si>
  <si>
    <t>PE100  SDR11</t>
  </si>
  <si>
    <t>ფოლადის გარცმის მილი L=1მ  L=250</t>
  </si>
  <si>
    <t>d=250</t>
  </si>
  <si>
    <t xml:space="preserve">ფოლადის მილის და საყრდენების შეღებვა ზეთოვანი საღებავით 2-ჯერ </t>
  </si>
  <si>
    <t>ორმოების ამოთხრა III კატ. გრუნტში საყრდენებისთვის</t>
  </si>
  <si>
    <t>d=300</t>
  </si>
  <si>
    <t xml:space="preserve">ფოლადის მილი (სწორნაკერიანი) d=300 (325x6) </t>
  </si>
  <si>
    <t xml:space="preserve">ფოლადის დამხშობი </t>
  </si>
  <si>
    <r>
      <t>ფოლადის მილი საყრდენისთვის (325</t>
    </r>
    <r>
      <rPr>
        <sz val="12"/>
        <rFont val="Arial"/>
        <family val="2"/>
      </rPr>
      <t>x</t>
    </r>
    <r>
      <rPr>
        <sz val="12"/>
        <rFont val="AcadNusx"/>
      </rPr>
      <t xml:space="preserve">6) </t>
    </r>
  </si>
  <si>
    <t>არმატურა</t>
  </si>
  <si>
    <t>∅16Alll</t>
  </si>
  <si>
    <t>∅10Alll</t>
  </si>
  <si>
    <t>B-22.5</t>
  </si>
  <si>
    <r>
      <t>m</t>
    </r>
    <r>
      <rPr>
        <sz val="12"/>
        <rFont val="Arial"/>
        <family val="2"/>
      </rPr>
      <t>³</t>
    </r>
  </si>
  <si>
    <t>ფოლადის ფურცელი</t>
  </si>
  <si>
    <t>400x400x10</t>
  </si>
  <si>
    <t>შველერი</t>
  </si>
  <si>
    <t>[ 24</t>
  </si>
  <si>
    <t>ცალუღი</t>
  </si>
  <si>
    <t>ქანჩი</t>
  </si>
  <si>
    <t>საყელური</t>
  </si>
  <si>
    <t>M-30</t>
  </si>
  <si>
    <t>Ø-30</t>
  </si>
  <si>
    <t>80x10</t>
  </si>
  <si>
    <t>ჭანჭიკი სიგრძე 80 მმ</t>
  </si>
  <si>
    <t>პარანიტი</t>
  </si>
  <si>
    <r>
      <t>m</t>
    </r>
    <r>
      <rPr>
        <sz val="12"/>
        <rFont val="Calibri"/>
        <family val="2"/>
      </rPr>
      <t>²</t>
    </r>
  </si>
  <si>
    <t>2 ცალი საყრდენი კონსტრუქცია არხის გადაკვეთაზე</t>
  </si>
  <si>
    <t xml:space="preserve">d=300                           იხ. საყრდ. სპეც  </t>
  </si>
  <si>
    <r>
      <rPr>
        <sz val="11"/>
        <rFont val="Arial"/>
        <family val="2"/>
      </rPr>
      <t>h=6.0</t>
    </r>
    <r>
      <rPr>
        <sz val="11"/>
        <rFont val="AcadNusx"/>
      </rPr>
      <t xml:space="preserve">მ სიმაღლის ფოლადის მილის საყრდენების მოწყობა </t>
    </r>
  </si>
  <si>
    <t>ფიცარი ყალიბისთვის (50მმ სისქე)</t>
  </si>
  <si>
    <t>ფიცარი ყალიბისთვის (30მმ სისქე)</t>
  </si>
  <si>
    <t>d=300                                d=150</t>
  </si>
  <si>
    <t>4x300x730</t>
  </si>
  <si>
    <r>
      <t xml:space="preserve">1/2 მილი </t>
    </r>
    <r>
      <rPr>
        <sz val="12"/>
        <rFont val="Ari]"/>
      </rPr>
      <t xml:space="preserve"> </t>
    </r>
    <r>
      <rPr>
        <sz val="11"/>
        <rFont val="Ari]"/>
      </rPr>
      <t>L=0.3</t>
    </r>
    <r>
      <rPr>
        <sz val="12"/>
        <rFont val="Ari]"/>
      </rPr>
      <t>მ</t>
    </r>
  </si>
  <si>
    <t>∅25Alll</t>
  </si>
  <si>
    <t>გაზსადენის გამოცდა</t>
  </si>
  <si>
    <t xml:space="preserve">მიწისზედა ფოლადის გაზსადენის გაყვანა </t>
  </si>
  <si>
    <t>მიწისქვეშა პოლიეთილენის გაზსადენის გაყვანა</t>
  </si>
  <si>
    <r>
      <t>გაზის წნევის მარეგულირებელი კარადის მონტაჟი: ფილტრით, 2c. რეგულატორით</t>
    </r>
    <r>
      <rPr>
        <sz val="11"/>
        <rFont val="Arial"/>
        <family val="2"/>
      </rPr>
      <t xml:space="preserve"> AFV DN80</t>
    </r>
    <r>
      <rPr>
        <sz val="11"/>
        <rFont val="AcadNusx"/>
      </rPr>
      <t xml:space="preserve"> (</t>
    </r>
    <r>
      <rPr>
        <sz val="11"/>
        <rFont val="Arial"/>
        <family val="2"/>
      </rPr>
      <t>P</t>
    </r>
    <r>
      <rPr>
        <sz val="8"/>
        <rFont val="Arial"/>
        <family val="2"/>
      </rPr>
      <t>max</t>
    </r>
    <r>
      <rPr>
        <sz val="8"/>
        <rFont val="AcadNusx"/>
      </rPr>
      <t>შესვლა</t>
    </r>
    <r>
      <rPr>
        <sz val="11"/>
        <rFont val="AcadNusx"/>
      </rPr>
      <t>=6 ბარი -</t>
    </r>
    <r>
      <rPr>
        <sz val="11"/>
        <rFont val="Arial"/>
        <family val="2"/>
      </rPr>
      <t xml:space="preserve"> P</t>
    </r>
    <r>
      <rPr>
        <sz val="8"/>
        <rFont val="AcadNusx"/>
      </rPr>
      <t>გამოსვლა</t>
    </r>
    <r>
      <rPr>
        <sz val="11"/>
        <rFont val="AcadNusx"/>
      </rPr>
      <t xml:space="preserve">=3 ბარი), გაზის მრიცხველი </t>
    </r>
    <r>
      <rPr>
        <sz val="11"/>
        <rFont val="არი"/>
      </rPr>
      <t>G-650</t>
    </r>
    <r>
      <rPr>
        <sz val="11"/>
        <rFont val="AcadNusx"/>
      </rPr>
      <t xml:space="preserve">, კორექტორით </t>
    </r>
    <r>
      <rPr>
        <sz val="11"/>
        <rFont val="არი"/>
      </rPr>
      <t>EK-220</t>
    </r>
    <r>
      <rPr>
        <sz val="11"/>
        <rFont val="AcadNusx"/>
      </rPr>
      <t>, ლითონის კარადაში (</t>
    </r>
    <r>
      <rPr>
        <sz val="11"/>
        <rFont val="არი"/>
      </rPr>
      <t>4.0x2.5x1.3</t>
    </r>
    <r>
      <rPr>
        <sz val="11"/>
        <rFont val="AcadNusx"/>
      </rPr>
      <t>მ) სამაგრი მასალებით და საკეტით</t>
    </r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</si>
</sst>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84" formatCode="0.000"/>
    <numFmt numFmtId="185" formatCode="0.0"/>
  </numFmts>
  <fonts count="42">
    <font>
      <sz val="10"/>
      <name val="Arial"/>
      <charset val="204"/>
    </font>
    <font>
      <sz val="10"/>
      <name val="Arial"/>
      <charset val="204"/>
    </font>
    <font>
      <b/>
      <sz val="12"/>
      <name val="AcadNusx"/>
    </font>
    <font>
      <b/>
      <sz val="11"/>
      <name val="AcadNusx"/>
    </font>
    <font>
      <b/>
      <sz val="10"/>
      <name val="AcadNusx"/>
    </font>
    <font>
      <sz val="10"/>
      <name val="Helv"/>
    </font>
    <font>
      <sz val="12"/>
      <name val="AcadNusx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sz val="11"/>
      <name val="AcadNusx"/>
    </font>
    <font>
      <sz val="9"/>
      <name val="Arial"/>
      <family val="2"/>
    </font>
    <font>
      <sz val="11"/>
      <name val="Arial"/>
      <family val="2"/>
    </font>
    <font>
      <b/>
      <sz val="18"/>
      <name val="Avaza Mtavruli"/>
      <family val="2"/>
    </font>
    <font>
      <b/>
      <sz val="18"/>
      <name val="AcadMtavr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  <charset val="204"/>
    </font>
    <font>
      <sz val="10"/>
      <name val="Times New Roman"/>
      <family val="1"/>
    </font>
    <font>
      <vertAlign val="superscript"/>
      <sz val="11"/>
      <name val="Sylfaen"/>
      <family val="1"/>
      <charset val="204"/>
    </font>
    <font>
      <sz val="11"/>
      <name val="SPAcademi"/>
    </font>
    <font>
      <vertAlign val="superscript"/>
      <sz val="11"/>
      <name val="SPAcademi"/>
    </font>
    <font>
      <sz val="14"/>
      <name val="Avaza Mtavruli"/>
      <family val="2"/>
    </font>
    <font>
      <sz val="12"/>
      <name val="Avaza Mtavruli"/>
      <family val="2"/>
    </font>
    <font>
      <b/>
      <sz val="14"/>
      <name val="AcadMtavr"/>
    </font>
    <font>
      <sz val="11"/>
      <color indexed="8"/>
      <name val="Calibri"/>
      <family val="2"/>
      <charset val="204"/>
    </font>
    <font>
      <sz val="8"/>
      <name val="AcadNusx"/>
    </font>
    <font>
      <sz val="8"/>
      <name val="Arial"/>
      <family val="2"/>
    </font>
    <font>
      <sz val="11"/>
      <name val="არი"/>
    </font>
    <font>
      <b/>
      <sz val="12"/>
      <name val="Arial"/>
      <family val="2"/>
    </font>
    <font>
      <sz val="12"/>
      <color indexed="8"/>
      <name val="Calibri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</font>
    <font>
      <sz val="11"/>
      <name val="AcadNusx"/>
      <family val="2"/>
    </font>
    <font>
      <sz val="12"/>
      <name val="AcadNusx"/>
      <family val="2"/>
    </font>
    <font>
      <sz val="11"/>
      <name val="Times New Roman"/>
      <family val="1"/>
    </font>
    <font>
      <sz val="9"/>
      <name val="AcadNusx"/>
    </font>
    <font>
      <sz val="12"/>
      <name val="Calibri"/>
      <family val="2"/>
    </font>
    <font>
      <sz val="12"/>
      <name val="Ari]"/>
    </font>
    <font>
      <sz val="11"/>
      <name val="Ari]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5" fillId="0" borderId="0"/>
    <xf numFmtId="0" fontId="7" fillId="0" borderId="0"/>
  </cellStyleXfs>
  <cellXfs count="8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Fill="1" applyBorder="1" applyAlignment="1">
      <alignment horizontal="left" vertical="center" wrapText="1"/>
    </xf>
    <xf numFmtId="185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3" fillId="0" borderId="0" xfId="0" applyFont="1" applyFill="1"/>
    <xf numFmtId="0" fontId="0" fillId="0" borderId="1" xfId="0" applyFill="1" applyBorder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0" fontId="11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3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3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1" fontId="0" fillId="0" borderId="0" xfId="0" applyNumberFormat="1" applyFill="1"/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38" fillId="0" borderId="1" xfId="0" applyNumberFormat="1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" fontId="16" fillId="0" borderId="0" xfId="0" applyNumberFormat="1" applyFont="1" applyFill="1"/>
    <xf numFmtId="1" fontId="16" fillId="0" borderId="0" xfId="0" applyNumberFormat="1" applyFont="1" applyFill="1" applyAlignment="1">
      <alignment horizontal="center" vertical="center"/>
    </xf>
    <xf numFmtId="184" fontId="0" fillId="0" borderId="0" xfId="0" applyNumberFormat="1" applyFill="1"/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85" fontId="13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Sheet1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71"/>
  <sheetViews>
    <sheetView tabSelected="1" view="pageBreakPreview" zoomScale="145" zoomScaleNormal="130" zoomScaleSheetLayoutView="145" workbookViewId="0">
      <selection activeCell="L2" sqref="L2"/>
    </sheetView>
  </sheetViews>
  <sheetFormatPr defaultColWidth="9.109375" defaultRowHeight="13.2"/>
  <cols>
    <col min="1" max="1" width="4.33203125" style="30" customWidth="1"/>
    <col min="2" max="2" width="53.6640625" style="6" customWidth="1"/>
    <col min="3" max="3" width="11" style="6" customWidth="1"/>
    <col min="4" max="4" width="6.88671875" style="6" bestFit="1" customWidth="1"/>
    <col min="5" max="5" width="7.44140625" style="24" customWidth="1"/>
    <col min="6" max="6" width="6.88671875" style="6" customWidth="1"/>
    <col min="7" max="7" width="8.6640625" style="6" customWidth="1"/>
    <col min="8" max="8" width="13.5546875" style="6" bestFit="1" customWidth="1"/>
    <col min="9" max="16384" width="9.109375" style="6"/>
  </cols>
  <sheetData>
    <row r="1" spans="1:8" ht="88.5" customHeight="1">
      <c r="A1" s="64" t="s">
        <v>49</v>
      </c>
      <c r="B1" s="65"/>
      <c r="C1" s="65"/>
      <c r="D1" s="65"/>
      <c r="E1" s="65"/>
      <c r="F1" s="65"/>
      <c r="G1" s="65"/>
      <c r="H1" s="65"/>
    </row>
    <row r="2" spans="1:8" ht="33.75" customHeight="1">
      <c r="A2" s="66" t="s">
        <v>22</v>
      </c>
      <c r="B2" s="67"/>
      <c r="C2" s="67"/>
      <c r="D2" s="67"/>
      <c r="E2" s="67"/>
      <c r="F2" s="67"/>
      <c r="G2" s="67"/>
      <c r="H2" s="67"/>
    </row>
    <row r="3" spans="1:8" ht="17.25" customHeight="1">
      <c r="A3" s="73" t="s">
        <v>1</v>
      </c>
      <c r="B3" s="71" t="s">
        <v>6</v>
      </c>
      <c r="C3" s="73" t="s">
        <v>16</v>
      </c>
      <c r="D3" s="76" t="s">
        <v>7</v>
      </c>
      <c r="E3" s="68" t="s">
        <v>15</v>
      </c>
      <c r="F3" s="70" t="s">
        <v>8</v>
      </c>
      <c r="G3" s="70"/>
      <c r="H3" s="71" t="s">
        <v>11</v>
      </c>
    </row>
    <row r="4" spans="1:8" ht="16.5" customHeight="1">
      <c r="A4" s="74"/>
      <c r="B4" s="75"/>
      <c r="C4" s="75"/>
      <c r="D4" s="75"/>
      <c r="E4" s="69"/>
      <c r="F4" s="20" t="s">
        <v>9</v>
      </c>
      <c r="G4" s="20" t="s">
        <v>10</v>
      </c>
      <c r="H4" s="72"/>
    </row>
    <row r="5" spans="1:8" ht="17.399999999999999">
      <c r="A5" s="1">
        <v>1</v>
      </c>
      <c r="B5" s="17" t="s">
        <v>47</v>
      </c>
      <c r="C5" s="3" t="s">
        <v>36</v>
      </c>
      <c r="D5" s="4" t="s">
        <v>4</v>
      </c>
      <c r="E5" s="61">
        <v>75</v>
      </c>
      <c r="F5" s="3">
        <v>4.5</v>
      </c>
      <c r="G5" s="18">
        <f>E5*F5</f>
        <v>337.5</v>
      </c>
      <c r="H5" s="2" t="s">
        <v>115</v>
      </c>
    </row>
    <row r="6" spans="1:8" ht="17.399999999999999">
      <c r="A6" s="1">
        <v>2</v>
      </c>
      <c r="B6" s="17" t="s">
        <v>47</v>
      </c>
      <c r="C6" s="3" t="s">
        <v>36</v>
      </c>
      <c r="D6" s="4" t="s">
        <v>4</v>
      </c>
      <c r="E6" s="61">
        <v>1951</v>
      </c>
      <c r="F6" s="3">
        <v>4.5</v>
      </c>
      <c r="G6" s="18">
        <f>E6*F6</f>
        <v>8779.5</v>
      </c>
      <c r="H6" s="2" t="s">
        <v>50</v>
      </c>
    </row>
    <row r="7" spans="1:8" ht="17.399999999999999">
      <c r="A7" s="1">
        <v>3</v>
      </c>
      <c r="B7" s="17" t="s">
        <v>37</v>
      </c>
      <c r="C7" s="3" t="s">
        <v>52</v>
      </c>
      <c r="D7" s="4" t="s">
        <v>4</v>
      </c>
      <c r="E7" s="61">
        <f>31+23</f>
        <v>54</v>
      </c>
      <c r="F7" s="3">
        <v>13.21</v>
      </c>
      <c r="G7" s="18">
        <f t="shared" ref="G7:G15" si="0">E7*F7</f>
        <v>713.34</v>
      </c>
      <c r="H7" s="2" t="s">
        <v>53</v>
      </c>
    </row>
    <row r="8" spans="1:8" ht="17.399999999999999">
      <c r="A8" s="1">
        <v>4</v>
      </c>
      <c r="B8" s="17" t="s">
        <v>29</v>
      </c>
      <c r="C8" s="3" t="s">
        <v>36</v>
      </c>
      <c r="D8" s="4" t="s">
        <v>2</v>
      </c>
      <c r="E8" s="61">
        <v>10</v>
      </c>
      <c r="F8" s="5">
        <v>2.9</v>
      </c>
      <c r="G8" s="18">
        <f t="shared" si="0"/>
        <v>29</v>
      </c>
      <c r="H8" s="2" t="s">
        <v>5</v>
      </c>
    </row>
    <row r="9" spans="1:8" ht="17.399999999999999">
      <c r="A9" s="1">
        <v>5</v>
      </c>
      <c r="B9" s="17" t="s">
        <v>30</v>
      </c>
      <c r="C9" s="3" t="s">
        <v>36</v>
      </c>
      <c r="D9" s="4" t="s">
        <v>2</v>
      </c>
      <c r="E9" s="61">
        <v>14</v>
      </c>
      <c r="F9" s="5">
        <v>2.4</v>
      </c>
      <c r="G9" s="18">
        <f t="shared" si="0"/>
        <v>33.6</v>
      </c>
      <c r="H9" s="2" t="s">
        <v>5</v>
      </c>
    </row>
    <row r="10" spans="1:8" ht="17.399999999999999">
      <c r="A10" s="1">
        <v>6</v>
      </c>
      <c r="B10" s="17" t="s">
        <v>27</v>
      </c>
      <c r="C10" s="3" t="s">
        <v>54</v>
      </c>
      <c r="D10" s="4" t="s">
        <v>2</v>
      </c>
      <c r="E10" s="61">
        <v>4</v>
      </c>
      <c r="F10" s="5">
        <v>15.2</v>
      </c>
      <c r="G10" s="18">
        <f t="shared" si="0"/>
        <v>60.8</v>
      </c>
      <c r="H10" s="2" t="s">
        <v>5</v>
      </c>
    </row>
    <row r="11" spans="1:8" ht="17.399999999999999">
      <c r="A11" s="1">
        <v>7</v>
      </c>
      <c r="B11" s="7" t="s">
        <v>116</v>
      </c>
      <c r="C11" s="1" t="s">
        <v>117</v>
      </c>
      <c r="D11" s="4" t="s">
        <v>2</v>
      </c>
      <c r="E11" s="61">
        <v>4</v>
      </c>
      <c r="F11" s="1">
        <v>36.6</v>
      </c>
      <c r="G11" s="18">
        <f t="shared" si="0"/>
        <v>146.4</v>
      </c>
      <c r="H11" s="1" t="s">
        <v>3</v>
      </c>
    </row>
    <row r="12" spans="1:8" ht="17.399999999999999">
      <c r="A12" s="1">
        <v>8</v>
      </c>
      <c r="B12" s="17" t="s">
        <v>12</v>
      </c>
      <c r="C12" s="3" t="s">
        <v>36</v>
      </c>
      <c r="D12" s="4" t="s">
        <v>2</v>
      </c>
      <c r="E12" s="61">
        <v>222</v>
      </c>
      <c r="F12" s="5">
        <v>1.32</v>
      </c>
      <c r="G12" s="18">
        <f t="shared" si="0"/>
        <v>293.04000000000002</v>
      </c>
      <c r="H12" s="3" t="s">
        <v>13</v>
      </c>
    </row>
    <row r="13" spans="1:8" ht="17.399999999999999">
      <c r="A13" s="1">
        <v>9</v>
      </c>
      <c r="B13" s="17" t="s">
        <v>14</v>
      </c>
      <c r="C13" s="3"/>
      <c r="D13" s="4" t="s">
        <v>4</v>
      </c>
      <c r="E13" s="61">
        <f>E5+E6-E7</f>
        <v>1972</v>
      </c>
      <c r="F13" s="8"/>
      <c r="G13" s="18"/>
      <c r="H13" s="3"/>
    </row>
    <row r="14" spans="1:8" ht="17.399999999999999">
      <c r="A14" s="1">
        <v>10</v>
      </c>
      <c r="B14" s="7" t="s">
        <v>121</v>
      </c>
      <c r="C14" s="1" t="s">
        <v>120</v>
      </c>
      <c r="D14" s="4" t="s">
        <v>4</v>
      </c>
      <c r="E14" s="62">
        <v>32</v>
      </c>
      <c r="F14" s="1">
        <v>47.2</v>
      </c>
      <c r="G14" s="18">
        <f>E14*F14</f>
        <v>1510.4</v>
      </c>
      <c r="H14" s="1" t="s">
        <v>24</v>
      </c>
    </row>
    <row r="15" spans="1:8" ht="17.399999999999999">
      <c r="A15" s="1">
        <v>11</v>
      </c>
      <c r="B15" s="7" t="s">
        <v>56</v>
      </c>
      <c r="C15" s="1" t="s">
        <v>35</v>
      </c>
      <c r="D15" s="4" t="s">
        <v>4</v>
      </c>
      <c r="E15" s="62">
        <v>14</v>
      </c>
      <c r="F15" s="1">
        <v>15.29</v>
      </c>
      <c r="G15" s="18">
        <f t="shared" si="0"/>
        <v>214.06</v>
      </c>
      <c r="H15" s="1" t="s">
        <v>24</v>
      </c>
    </row>
    <row r="16" spans="1:8" ht="19.5" customHeight="1">
      <c r="A16" s="1">
        <v>12</v>
      </c>
      <c r="B16" s="17" t="s">
        <v>55</v>
      </c>
      <c r="C16" s="3" t="s">
        <v>35</v>
      </c>
      <c r="D16" s="4" t="s">
        <v>0</v>
      </c>
      <c r="E16" s="61">
        <v>4</v>
      </c>
      <c r="F16" s="5"/>
      <c r="G16" s="18"/>
      <c r="H16" s="3"/>
    </row>
    <row r="17" spans="1:8" ht="19.5" customHeight="1">
      <c r="A17" s="1">
        <v>13</v>
      </c>
      <c r="B17" s="17" t="s">
        <v>122</v>
      </c>
      <c r="C17" s="3" t="s">
        <v>120</v>
      </c>
      <c r="D17" s="4" t="s">
        <v>0</v>
      </c>
      <c r="E17" s="61">
        <v>2</v>
      </c>
      <c r="F17" s="5"/>
      <c r="G17" s="18"/>
      <c r="H17" s="3"/>
    </row>
    <row r="18" spans="1:8" ht="19.5" customHeight="1">
      <c r="A18" s="1">
        <v>14</v>
      </c>
      <c r="B18" s="17" t="s">
        <v>122</v>
      </c>
      <c r="C18" s="3" t="s">
        <v>35</v>
      </c>
      <c r="D18" s="4" t="s">
        <v>0</v>
      </c>
      <c r="E18" s="61">
        <v>1</v>
      </c>
      <c r="F18" s="5"/>
      <c r="G18" s="18"/>
      <c r="H18" s="3"/>
    </row>
    <row r="19" spans="1:8" ht="17.399999999999999">
      <c r="A19" s="1">
        <v>15</v>
      </c>
      <c r="B19" s="17" t="s">
        <v>32</v>
      </c>
      <c r="C19" s="3" t="s">
        <v>35</v>
      </c>
      <c r="D19" s="4" t="s">
        <v>0</v>
      </c>
      <c r="E19" s="5">
        <v>1</v>
      </c>
      <c r="F19" s="3"/>
      <c r="G19" s="18"/>
      <c r="H19" s="3" t="s">
        <v>33</v>
      </c>
    </row>
    <row r="20" spans="1:8" ht="17.399999999999999">
      <c r="A20" s="1">
        <v>16</v>
      </c>
      <c r="B20" s="17" t="s">
        <v>34</v>
      </c>
      <c r="C20" s="3" t="s">
        <v>35</v>
      </c>
      <c r="D20" s="4" t="s">
        <v>2</v>
      </c>
      <c r="E20" s="61">
        <v>2</v>
      </c>
      <c r="F20" s="3"/>
      <c r="G20" s="18"/>
      <c r="H20" s="3"/>
    </row>
    <row r="21" spans="1:8" ht="19.5" customHeight="1">
      <c r="A21" s="1">
        <v>17</v>
      </c>
      <c r="B21" s="17" t="s">
        <v>25</v>
      </c>
      <c r="C21" s="3"/>
      <c r="D21" s="26" t="s">
        <v>26</v>
      </c>
      <c r="E21" s="61">
        <v>20</v>
      </c>
      <c r="F21" s="3"/>
      <c r="G21" s="18"/>
      <c r="H21" s="3"/>
    </row>
    <row r="22" spans="1:8" ht="19.5" customHeight="1">
      <c r="A22" s="77" t="s">
        <v>142</v>
      </c>
      <c r="B22" s="78"/>
      <c r="C22" s="78"/>
      <c r="D22" s="78"/>
      <c r="E22" s="78"/>
      <c r="F22" s="78"/>
      <c r="G22" s="78"/>
      <c r="H22" s="79"/>
    </row>
    <row r="23" spans="1:8" ht="19.5" customHeight="1">
      <c r="A23" s="1">
        <v>1</v>
      </c>
      <c r="B23" s="17" t="s">
        <v>123</v>
      </c>
      <c r="C23" s="3" t="s">
        <v>120</v>
      </c>
      <c r="D23" s="4" t="s">
        <v>4</v>
      </c>
      <c r="E23" s="61">
        <f>7.5*2</f>
        <v>15</v>
      </c>
      <c r="F23" s="3">
        <v>47.2</v>
      </c>
      <c r="G23" s="18">
        <f>E23*F23</f>
        <v>708</v>
      </c>
      <c r="H23" s="1" t="s">
        <v>24</v>
      </c>
    </row>
    <row r="24" spans="1:8" ht="19.5" customHeight="1">
      <c r="A24" s="1">
        <v>2</v>
      </c>
      <c r="B24" s="17" t="s">
        <v>129</v>
      </c>
      <c r="C24" s="2" t="s">
        <v>130</v>
      </c>
      <c r="D24" s="4" t="s">
        <v>0</v>
      </c>
      <c r="E24" s="61">
        <v>2</v>
      </c>
      <c r="F24" s="3"/>
      <c r="G24" s="18"/>
      <c r="H24" s="1"/>
    </row>
    <row r="25" spans="1:8" ht="19.5" customHeight="1">
      <c r="A25" s="1">
        <v>3</v>
      </c>
      <c r="B25" s="17" t="s">
        <v>131</v>
      </c>
      <c r="C25" s="3" t="s">
        <v>132</v>
      </c>
      <c r="D25" s="4" t="s">
        <v>4</v>
      </c>
      <c r="E25" s="61">
        <f>2.4*2</f>
        <v>4.8</v>
      </c>
      <c r="F25" s="3"/>
      <c r="G25" s="18"/>
      <c r="H25" s="1"/>
    </row>
    <row r="26" spans="1:8" ht="19.5" customHeight="1">
      <c r="A26" s="1">
        <v>4</v>
      </c>
      <c r="B26" s="17" t="s">
        <v>133</v>
      </c>
      <c r="C26" s="3" t="s">
        <v>148</v>
      </c>
      <c r="D26" s="4" t="s">
        <v>0</v>
      </c>
      <c r="E26" s="61">
        <v>2</v>
      </c>
      <c r="F26" s="3"/>
      <c r="G26" s="18"/>
      <c r="H26" s="1"/>
    </row>
    <row r="27" spans="1:8" ht="19.5" customHeight="1">
      <c r="A27" s="1">
        <v>5</v>
      </c>
      <c r="B27" s="17" t="s">
        <v>139</v>
      </c>
      <c r="C27" s="3" t="s">
        <v>137</v>
      </c>
      <c r="D27" s="4" t="s">
        <v>0</v>
      </c>
      <c r="E27" s="61">
        <v>8</v>
      </c>
      <c r="F27" s="3"/>
      <c r="G27" s="18"/>
      <c r="H27" s="1"/>
    </row>
    <row r="28" spans="1:8" ht="19.5" customHeight="1">
      <c r="A28" s="1">
        <v>6</v>
      </c>
      <c r="B28" s="17" t="s">
        <v>134</v>
      </c>
      <c r="C28" s="3" t="s">
        <v>136</v>
      </c>
      <c r="D28" s="4" t="s">
        <v>0</v>
      </c>
      <c r="E28" s="61">
        <v>8</v>
      </c>
      <c r="F28" s="3"/>
      <c r="G28" s="18"/>
      <c r="H28" s="1"/>
    </row>
    <row r="29" spans="1:8" ht="19.5" customHeight="1">
      <c r="A29" s="1">
        <v>7</v>
      </c>
      <c r="B29" s="17" t="s">
        <v>135</v>
      </c>
      <c r="C29" s="3" t="s">
        <v>138</v>
      </c>
      <c r="D29" s="4" t="s">
        <v>0</v>
      </c>
      <c r="E29" s="61">
        <v>16</v>
      </c>
      <c r="F29" s="3"/>
      <c r="G29" s="18"/>
      <c r="H29" s="1"/>
    </row>
    <row r="30" spans="1:8" ht="19.5" customHeight="1">
      <c r="A30" s="1">
        <v>8</v>
      </c>
      <c r="B30" s="17" t="s">
        <v>140</v>
      </c>
      <c r="C30" s="3"/>
      <c r="D30" s="4" t="s">
        <v>141</v>
      </c>
      <c r="E30" s="8">
        <f>0.27*2</f>
        <v>0.54</v>
      </c>
      <c r="F30" s="3"/>
      <c r="G30" s="18"/>
      <c r="H30" s="1"/>
    </row>
    <row r="31" spans="1:8" ht="19.5" customHeight="1">
      <c r="A31" s="1">
        <v>9</v>
      </c>
      <c r="B31" s="17" t="s">
        <v>149</v>
      </c>
      <c r="C31" s="3" t="s">
        <v>120</v>
      </c>
      <c r="D31" s="4" t="s">
        <v>0</v>
      </c>
      <c r="E31" s="61">
        <v>2</v>
      </c>
      <c r="F31" s="3">
        <v>2.44</v>
      </c>
      <c r="G31" s="18">
        <f>E31*F31</f>
        <v>4.88</v>
      </c>
      <c r="H31" s="1" t="s">
        <v>24</v>
      </c>
    </row>
    <row r="32" spans="1:8" ht="19.5" customHeight="1">
      <c r="A32" s="1">
        <v>10</v>
      </c>
      <c r="B32" s="17" t="s">
        <v>124</v>
      </c>
      <c r="C32" s="3" t="s">
        <v>125</v>
      </c>
      <c r="D32" s="4" t="s">
        <v>4</v>
      </c>
      <c r="E32" s="61">
        <f>23.2*2+49.5*2</f>
        <v>145.4</v>
      </c>
      <c r="F32" s="3">
        <v>1.46</v>
      </c>
      <c r="G32" s="18">
        <f>E32*F32</f>
        <v>212.28399999999999</v>
      </c>
      <c r="H32" s="3"/>
    </row>
    <row r="33" spans="1:9" ht="19.5" customHeight="1">
      <c r="A33" s="1">
        <v>11</v>
      </c>
      <c r="B33" s="17" t="s">
        <v>124</v>
      </c>
      <c r="C33" s="3" t="s">
        <v>126</v>
      </c>
      <c r="D33" s="4" t="s">
        <v>4</v>
      </c>
      <c r="E33" s="61">
        <f>54.2*2</f>
        <v>108.4</v>
      </c>
      <c r="F33" s="3">
        <v>0.61599999999999999</v>
      </c>
      <c r="G33" s="18">
        <f>E33*F33</f>
        <v>66.7744</v>
      </c>
      <c r="H33" s="3"/>
    </row>
    <row r="34" spans="1:9" ht="19.5" customHeight="1">
      <c r="A34" s="1">
        <v>12</v>
      </c>
      <c r="B34" s="17" t="s">
        <v>124</v>
      </c>
      <c r="C34" s="3" t="s">
        <v>150</v>
      </c>
      <c r="D34" s="4" t="s">
        <v>4</v>
      </c>
      <c r="E34" s="8">
        <v>7.7</v>
      </c>
      <c r="F34" s="3">
        <v>3.8530000000000002</v>
      </c>
      <c r="G34" s="18">
        <f>E34*F34</f>
        <v>29.668100000000003</v>
      </c>
      <c r="H34" s="3"/>
    </row>
    <row r="35" spans="1:9" ht="19.5" customHeight="1">
      <c r="A35" s="1">
        <v>13</v>
      </c>
      <c r="B35" s="63" t="s">
        <v>145</v>
      </c>
      <c r="C35" s="21"/>
      <c r="D35" s="21" t="s">
        <v>84</v>
      </c>
      <c r="E35" s="1">
        <v>0.4</v>
      </c>
      <c r="F35" s="3"/>
      <c r="G35" s="18"/>
      <c r="H35" s="3"/>
    </row>
    <row r="36" spans="1:9" ht="19.5" customHeight="1">
      <c r="A36" s="1">
        <v>14</v>
      </c>
      <c r="B36" s="63" t="s">
        <v>146</v>
      </c>
      <c r="C36" s="21"/>
      <c r="D36" s="21" t="s">
        <v>84</v>
      </c>
      <c r="E36" s="1">
        <v>1.2</v>
      </c>
      <c r="F36" s="3"/>
      <c r="G36" s="18"/>
      <c r="H36" s="3"/>
    </row>
    <row r="37" spans="1:9" ht="19.5" customHeight="1">
      <c r="A37" s="1">
        <v>15</v>
      </c>
      <c r="B37" s="17" t="s">
        <v>87</v>
      </c>
      <c r="C37" s="3" t="s">
        <v>127</v>
      </c>
      <c r="D37" s="4" t="s">
        <v>128</v>
      </c>
      <c r="E37" s="8">
        <v>7.2</v>
      </c>
      <c r="F37" s="3"/>
      <c r="G37" s="18"/>
      <c r="H37" s="3"/>
    </row>
    <row r="38" spans="1:9" ht="27" customHeight="1">
      <c r="A38" s="80" t="s">
        <v>101</v>
      </c>
      <c r="B38" s="81"/>
      <c r="C38" s="81"/>
      <c r="D38" s="81"/>
      <c r="E38" s="81"/>
      <c r="F38" s="81"/>
      <c r="G38" s="81"/>
      <c r="H38" s="82"/>
      <c r="I38" s="25"/>
    </row>
    <row r="39" spans="1:9" ht="16.2">
      <c r="A39" s="73" t="s">
        <v>1</v>
      </c>
      <c r="B39" s="71" t="s">
        <v>6</v>
      </c>
      <c r="C39" s="73" t="s">
        <v>63</v>
      </c>
      <c r="D39" s="76" t="s">
        <v>7</v>
      </c>
      <c r="E39" s="68" t="s">
        <v>15</v>
      </c>
      <c r="F39" s="70" t="s">
        <v>8</v>
      </c>
      <c r="G39" s="70"/>
      <c r="H39" s="71" t="s">
        <v>11</v>
      </c>
      <c r="I39" s="25"/>
    </row>
    <row r="40" spans="1:9" ht="18.75" customHeight="1">
      <c r="A40" s="74"/>
      <c r="B40" s="75"/>
      <c r="C40" s="75"/>
      <c r="D40" s="75"/>
      <c r="E40" s="69"/>
      <c r="F40" s="20"/>
      <c r="G40" s="20"/>
      <c r="H40" s="72"/>
      <c r="I40" s="25"/>
    </row>
    <row r="41" spans="1:9" ht="20.25" customHeight="1">
      <c r="A41" s="21">
        <v>1</v>
      </c>
      <c r="B41" s="35" t="s">
        <v>64</v>
      </c>
      <c r="C41" s="21"/>
      <c r="D41" s="21" t="s">
        <v>65</v>
      </c>
      <c r="E41" s="21">
        <v>30</v>
      </c>
      <c r="F41" s="36"/>
      <c r="G41" s="29"/>
      <c r="H41" s="36"/>
      <c r="I41" s="25"/>
    </row>
    <row r="42" spans="1:9" ht="20.25" customHeight="1">
      <c r="A42" s="21">
        <v>2</v>
      </c>
      <c r="B42" s="35" t="s">
        <v>66</v>
      </c>
      <c r="C42" s="21"/>
      <c r="D42" s="21" t="s">
        <v>65</v>
      </c>
      <c r="E42" s="21">
        <v>14</v>
      </c>
      <c r="F42" s="36"/>
      <c r="G42" s="29"/>
      <c r="H42" s="36"/>
      <c r="I42" s="25"/>
    </row>
    <row r="43" spans="1:9" ht="20.25" customHeight="1">
      <c r="A43" s="21">
        <v>3</v>
      </c>
      <c r="B43" s="35" t="s">
        <v>67</v>
      </c>
      <c r="C43" s="21"/>
      <c r="D43" s="21" t="s">
        <v>2</v>
      </c>
      <c r="E43" s="21">
        <v>18</v>
      </c>
      <c r="F43" s="36"/>
      <c r="G43" s="29"/>
      <c r="H43" s="36"/>
      <c r="I43" s="25"/>
    </row>
    <row r="44" spans="1:9" ht="20.25" customHeight="1">
      <c r="A44" s="21">
        <v>4</v>
      </c>
      <c r="B44" s="35" t="s">
        <v>68</v>
      </c>
      <c r="C44" s="21"/>
      <c r="D44" s="21" t="s">
        <v>2</v>
      </c>
      <c r="E44" s="21">
        <v>12</v>
      </c>
      <c r="F44" s="36"/>
      <c r="G44" s="29"/>
      <c r="H44" s="36"/>
      <c r="I44" s="25"/>
    </row>
    <row r="45" spans="1:9" ht="20.25" customHeight="1">
      <c r="A45" s="21">
        <v>5</v>
      </c>
      <c r="B45" s="35" t="s">
        <v>69</v>
      </c>
      <c r="C45" s="21"/>
      <c r="D45" s="21" t="s">
        <v>2</v>
      </c>
      <c r="E45" s="21">
        <v>30</v>
      </c>
      <c r="F45" s="36"/>
      <c r="G45" s="29"/>
      <c r="H45" s="36"/>
      <c r="I45" s="25"/>
    </row>
    <row r="46" spans="1:9" ht="18" customHeight="1">
      <c r="A46" s="21">
        <v>6</v>
      </c>
      <c r="B46" s="35" t="s">
        <v>70</v>
      </c>
      <c r="C46" s="21"/>
      <c r="D46" s="21" t="s">
        <v>2</v>
      </c>
      <c r="E46" s="21">
        <v>10</v>
      </c>
      <c r="F46" s="36"/>
      <c r="G46" s="29"/>
      <c r="H46" s="36"/>
      <c r="I46" s="25"/>
    </row>
    <row r="47" spans="1:9" ht="18" customHeight="1">
      <c r="A47" s="21">
        <v>7</v>
      </c>
      <c r="B47" s="35" t="s">
        <v>114</v>
      </c>
      <c r="C47" s="21"/>
      <c r="D47" s="21" t="s">
        <v>65</v>
      </c>
      <c r="E47" s="21">
        <v>13</v>
      </c>
      <c r="F47" s="36"/>
      <c r="G47" s="29"/>
      <c r="H47" s="36"/>
      <c r="I47" s="25"/>
    </row>
    <row r="48" spans="1:9" ht="18" customHeight="1">
      <c r="A48" s="21">
        <v>8</v>
      </c>
      <c r="B48" s="35" t="s">
        <v>71</v>
      </c>
      <c r="C48" s="21"/>
      <c r="D48" s="21" t="s">
        <v>2</v>
      </c>
      <c r="E48" s="21">
        <v>4</v>
      </c>
      <c r="F48" s="36"/>
      <c r="G48" s="29"/>
      <c r="H48" s="36"/>
      <c r="I48" s="25"/>
    </row>
    <row r="49" spans="1:9" ht="18" customHeight="1">
      <c r="A49" s="21">
        <v>9</v>
      </c>
      <c r="B49" s="35" t="s">
        <v>72</v>
      </c>
      <c r="C49" s="21" t="s">
        <v>73</v>
      </c>
      <c r="D49" s="21" t="s">
        <v>2</v>
      </c>
      <c r="E49" s="21">
        <v>96</v>
      </c>
      <c r="F49" s="36"/>
      <c r="G49" s="29"/>
      <c r="H49" s="21"/>
      <c r="I49" s="25"/>
    </row>
    <row r="50" spans="1:9" ht="18" customHeight="1">
      <c r="A50" s="21">
        <v>10</v>
      </c>
      <c r="B50" s="35" t="s">
        <v>74</v>
      </c>
      <c r="C50" s="21" t="s">
        <v>75</v>
      </c>
      <c r="D50" s="21" t="s">
        <v>65</v>
      </c>
      <c r="E50" s="21">
        <v>60</v>
      </c>
      <c r="F50" s="36"/>
      <c r="G50" s="29"/>
      <c r="H50" s="21"/>
      <c r="I50" s="25"/>
    </row>
    <row r="51" spans="1:9" ht="18" customHeight="1">
      <c r="A51" s="21">
        <v>11</v>
      </c>
      <c r="B51" s="35" t="s">
        <v>76</v>
      </c>
      <c r="C51" s="21"/>
      <c r="D51" s="21" t="s">
        <v>77</v>
      </c>
      <c r="E51" s="21">
        <v>40</v>
      </c>
      <c r="F51" s="36"/>
      <c r="G51" s="29"/>
      <c r="H51" s="36"/>
      <c r="I51" s="25"/>
    </row>
    <row r="52" spans="1:9" ht="18" customHeight="1">
      <c r="A52" s="21">
        <v>12</v>
      </c>
      <c r="B52" s="35" t="s">
        <v>78</v>
      </c>
      <c r="C52" s="21"/>
      <c r="D52" s="21" t="s">
        <v>2</v>
      </c>
      <c r="E52" s="21">
        <v>2</v>
      </c>
      <c r="F52" s="36"/>
      <c r="G52" s="29"/>
      <c r="H52" s="36"/>
      <c r="I52" s="25"/>
    </row>
    <row r="53" spans="1:9" ht="18" customHeight="1">
      <c r="A53" s="21">
        <v>13</v>
      </c>
      <c r="B53" s="35" t="s">
        <v>82</v>
      </c>
      <c r="C53" s="21"/>
      <c r="D53" s="21" t="s">
        <v>2</v>
      </c>
      <c r="E53" s="21">
        <v>1</v>
      </c>
      <c r="F53" s="36"/>
      <c r="G53" s="29"/>
      <c r="H53" s="36"/>
      <c r="I53" s="25"/>
    </row>
    <row r="54" spans="1:9" ht="18" customHeight="1">
      <c r="A54" s="21">
        <v>14</v>
      </c>
      <c r="B54" s="35" t="s">
        <v>88</v>
      </c>
      <c r="C54" s="21"/>
      <c r="D54" s="21" t="s">
        <v>77</v>
      </c>
      <c r="E54" s="21">
        <v>24</v>
      </c>
      <c r="F54" s="36"/>
      <c r="G54" s="29"/>
      <c r="H54" s="36"/>
      <c r="I54" s="25"/>
    </row>
    <row r="55" spans="1:9" ht="18" customHeight="1">
      <c r="A55" s="21">
        <v>15</v>
      </c>
      <c r="B55" s="35" t="s">
        <v>103</v>
      </c>
      <c r="C55" s="21"/>
      <c r="D55" s="21" t="s">
        <v>84</v>
      </c>
      <c r="E55" s="21">
        <v>5</v>
      </c>
      <c r="F55" s="36"/>
      <c r="G55" s="29"/>
      <c r="H55" s="36"/>
      <c r="I55" s="25"/>
    </row>
    <row r="56" spans="1:9" ht="15">
      <c r="A56" s="21">
        <v>16</v>
      </c>
      <c r="B56" s="35" t="s">
        <v>79</v>
      </c>
      <c r="C56" s="21"/>
      <c r="D56" s="21" t="s">
        <v>26</v>
      </c>
      <c r="E56" s="21">
        <v>1</v>
      </c>
      <c r="F56" s="36"/>
      <c r="G56" s="29"/>
      <c r="H56" s="36"/>
      <c r="I56" s="25"/>
    </row>
    <row r="57" spans="1:9" ht="18" customHeight="1">
      <c r="A57" s="21">
        <v>17</v>
      </c>
      <c r="B57" s="35" t="s">
        <v>80</v>
      </c>
      <c r="C57" s="21"/>
      <c r="D57" s="21" t="s">
        <v>26</v>
      </c>
      <c r="E57" s="21">
        <v>1</v>
      </c>
      <c r="F57" s="36"/>
      <c r="G57" s="29"/>
      <c r="H57" s="36"/>
      <c r="I57" s="25"/>
    </row>
    <row r="58" spans="1:9" ht="18" customHeight="1">
      <c r="A58" s="21">
        <v>18</v>
      </c>
      <c r="B58" s="35" t="s">
        <v>83</v>
      </c>
      <c r="C58" s="21"/>
      <c r="D58" s="21" t="s">
        <v>84</v>
      </c>
      <c r="E58" s="21">
        <v>0.2</v>
      </c>
      <c r="F58" s="36"/>
      <c r="G58" s="29"/>
      <c r="H58" s="36"/>
      <c r="I58" s="25"/>
    </row>
    <row r="59" spans="1:9" ht="18" customHeight="1">
      <c r="A59" s="21">
        <v>19</v>
      </c>
      <c r="B59" s="35" t="s">
        <v>85</v>
      </c>
      <c r="C59" s="21"/>
      <c r="D59" s="21" t="s">
        <v>84</v>
      </c>
      <c r="E59" s="21">
        <v>0.8</v>
      </c>
      <c r="F59" s="36"/>
      <c r="G59" s="29"/>
      <c r="H59" s="36"/>
      <c r="I59" s="25"/>
    </row>
    <row r="60" spans="1:9" ht="18" customHeight="1">
      <c r="A60" s="21">
        <v>20</v>
      </c>
      <c r="B60" s="35" t="s">
        <v>102</v>
      </c>
      <c r="C60" s="21"/>
      <c r="D60" s="21" t="s">
        <v>2</v>
      </c>
      <c r="E60" s="21">
        <v>11</v>
      </c>
      <c r="F60" s="36"/>
      <c r="G60" s="29"/>
      <c r="H60" s="36"/>
      <c r="I60" s="25"/>
    </row>
    <row r="61" spans="1:9" ht="18" customHeight="1">
      <c r="A61" s="21">
        <v>21</v>
      </c>
      <c r="B61" s="35" t="s">
        <v>86</v>
      </c>
      <c r="C61" s="21"/>
      <c r="D61" s="21" t="s">
        <v>2</v>
      </c>
      <c r="E61" s="21">
        <v>16</v>
      </c>
      <c r="F61" s="36"/>
      <c r="G61" s="29"/>
      <c r="H61" s="36"/>
      <c r="I61" s="25"/>
    </row>
    <row r="62" spans="1:9" ht="18" customHeight="1">
      <c r="A62" s="21">
        <v>22</v>
      </c>
      <c r="B62" s="35" t="s">
        <v>81</v>
      </c>
      <c r="C62" s="21"/>
      <c r="D62" s="21" t="s">
        <v>26</v>
      </c>
      <c r="E62" s="21">
        <v>3</v>
      </c>
      <c r="F62" s="36"/>
      <c r="G62" s="29"/>
      <c r="H62" s="36"/>
      <c r="I62" s="25"/>
    </row>
    <row r="63" spans="1:9" ht="18" customHeight="1">
      <c r="A63" s="21">
        <v>23</v>
      </c>
      <c r="B63" s="35" t="s">
        <v>87</v>
      </c>
      <c r="C63" s="21"/>
      <c r="D63" s="21" t="s">
        <v>84</v>
      </c>
      <c r="E63" s="21">
        <v>3.6</v>
      </c>
      <c r="F63" s="36"/>
      <c r="G63" s="29"/>
      <c r="H63" s="36"/>
      <c r="I63" s="25"/>
    </row>
    <row r="64" spans="1:9" ht="24.75" customHeight="1">
      <c r="A64" s="80" t="s">
        <v>89</v>
      </c>
      <c r="B64" s="81"/>
      <c r="C64" s="81"/>
      <c r="D64" s="81"/>
      <c r="E64" s="81"/>
      <c r="F64" s="81"/>
      <c r="G64" s="81"/>
      <c r="H64" s="82"/>
      <c r="I64" s="25"/>
    </row>
    <row r="65" spans="1:9" ht="17.399999999999999">
      <c r="A65" s="5">
        <v>1</v>
      </c>
      <c r="B65" s="17" t="s">
        <v>90</v>
      </c>
      <c r="C65" s="12"/>
      <c r="D65" s="12" t="s">
        <v>91</v>
      </c>
      <c r="E65" s="5">
        <v>10</v>
      </c>
      <c r="F65" s="37"/>
      <c r="G65" s="37"/>
      <c r="H65" s="38"/>
      <c r="I65" s="25"/>
    </row>
    <row r="66" spans="1:9" ht="17.399999999999999">
      <c r="A66" s="5">
        <v>2</v>
      </c>
      <c r="B66" s="39" t="s">
        <v>92</v>
      </c>
      <c r="C66" s="12"/>
      <c r="D66" s="12" t="s">
        <v>91</v>
      </c>
      <c r="E66" s="5">
        <v>1.5</v>
      </c>
      <c r="F66" s="37"/>
      <c r="G66" s="37"/>
      <c r="H66" s="40"/>
      <c r="I66" s="25"/>
    </row>
    <row r="67" spans="1:9" ht="17.399999999999999">
      <c r="A67" s="5">
        <v>3</v>
      </c>
      <c r="B67" s="41" t="s">
        <v>93</v>
      </c>
      <c r="C67" s="42"/>
      <c r="D67" s="42" t="s">
        <v>0</v>
      </c>
      <c r="E67" s="5">
        <v>1</v>
      </c>
      <c r="F67" s="37"/>
      <c r="G67" s="37"/>
      <c r="H67" s="43"/>
      <c r="I67" s="25"/>
    </row>
    <row r="68" spans="1:9" ht="17.399999999999999">
      <c r="A68" s="5">
        <v>4</v>
      </c>
      <c r="B68" s="39" t="s">
        <v>94</v>
      </c>
      <c r="C68" s="44"/>
      <c r="D68" s="44" t="s">
        <v>95</v>
      </c>
      <c r="E68" s="5">
        <v>50</v>
      </c>
      <c r="F68" s="37"/>
      <c r="G68" s="37"/>
      <c r="H68" s="40"/>
      <c r="I68" s="25"/>
    </row>
    <row r="69" spans="1:9" ht="17.399999999999999">
      <c r="A69" s="5">
        <v>5</v>
      </c>
      <c r="B69" s="45" t="s">
        <v>96</v>
      </c>
      <c r="C69" s="44"/>
      <c r="D69" s="44" t="s">
        <v>95</v>
      </c>
      <c r="E69" s="5">
        <v>23</v>
      </c>
      <c r="F69" s="37"/>
      <c r="G69" s="37"/>
      <c r="H69" s="40"/>
      <c r="I69" s="25"/>
    </row>
    <row r="70" spans="1:9" ht="17.399999999999999">
      <c r="A70" s="5">
        <v>6</v>
      </c>
      <c r="B70" s="45" t="s">
        <v>97</v>
      </c>
      <c r="C70" s="12"/>
      <c r="D70" s="12" t="s">
        <v>98</v>
      </c>
      <c r="E70" s="5">
        <v>0.9</v>
      </c>
      <c r="F70" s="37"/>
      <c r="G70" s="37"/>
      <c r="H70" s="40"/>
      <c r="I70" s="25"/>
    </row>
    <row r="71" spans="1:9" ht="17.399999999999999">
      <c r="A71" s="5">
        <v>7</v>
      </c>
      <c r="B71" s="17" t="s">
        <v>25</v>
      </c>
      <c r="C71" s="12"/>
      <c r="D71" s="12" t="s">
        <v>99</v>
      </c>
      <c r="E71" s="5">
        <v>1</v>
      </c>
      <c r="F71" s="37"/>
      <c r="G71" s="37"/>
      <c r="H71" s="40"/>
      <c r="I71" s="25"/>
    </row>
  </sheetData>
  <mergeCells count="19">
    <mergeCell ref="A22:H22"/>
    <mergeCell ref="A38:H38"/>
    <mergeCell ref="A64:H64"/>
    <mergeCell ref="A39:A40"/>
    <mergeCell ref="B39:B40"/>
    <mergeCell ref="C39:C40"/>
    <mergeCell ref="D39:D40"/>
    <mergeCell ref="E39:E40"/>
    <mergeCell ref="F39:G39"/>
    <mergeCell ref="H39:H40"/>
    <mergeCell ref="A1:H1"/>
    <mergeCell ref="A2:H2"/>
    <mergeCell ref="E3:E4"/>
    <mergeCell ref="F3:G3"/>
    <mergeCell ref="H3:H4"/>
    <mergeCell ref="A3:A4"/>
    <mergeCell ref="B3:B4"/>
    <mergeCell ref="C3:C4"/>
    <mergeCell ref="D3:D4"/>
  </mergeCells>
  <phoneticPr fontId="0" type="noConversion"/>
  <printOptions horizontalCentered="1"/>
  <pageMargins left="0.46" right="0.25" top="0.22" bottom="0.26" header="0" footer="0"/>
  <pageSetup scale="85" orientation="portrait" horizontalDpi="360" verticalDpi="360" r:id="rId1"/>
  <headerFooter alignWithMargins="0"/>
  <rowBreaks count="1" manualBreakCount="1">
    <brk id="4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6"/>
  <sheetViews>
    <sheetView view="pageBreakPreview" zoomScale="160" zoomScaleSheetLayoutView="160" workbookViewId="0">
      <selection activeCell="I2" sqref="I2"/>
    </sheetView>
  </sheetViews>
  <sheetFormatPr defaultColWidth="9.109375" defaultRowHeight="15"/>
  <cols>
    <col min="1" max="1" width="4.5546875" style="31" customWidth="1"/>
    <col min="2" max="2" width="63.88671875" style="6" customWidth="1"/>
    <col min="3" max="3" width="7.33203125" style="6" customWidth="1"/>
    <col min="4" max="4" width="8" style="28" customWidth="1"/>
    <col min="5" max="5" width="18" style="6" customWidth="1"/>
    <col min="6" max="10" width="9.109375" style="6"/>
    <col min="11" max="11" width="10" style="6" bestFit="1" customWidth="1"/>
    <col min="12" max="16384" width="9.109375" style="6"/>
  </cols>
  <sheetData>
    <row r="1" spans="1:14" ht="63" customHeight="1">
      <c r="A1" s="83" t="s">
        <v>51</v>
      </c>
      <c r="B1" s="83"/>
      <c r="C1" s="83"/>
      <c r="D1" s="83"/>
      <c r="E1" s="83"/>
    </row>
    <row r="2" spans="1:14" ht="27.75" customHeight="1">
      <c r="A2" s="84" t="s">
        <v>23</v>
      </c>
      <c r="B2" s="84"/>
      <c r="C2" s="84"/>
      <c r="D2" s="84"/>
      <c r="E2" s="84"/>
    </row>
    <row r="3" spans="1:14" ht="24.75" customHeight="1">
      <c r="A3" s="21" t="s">
        <v>17</v>
      </c>
      <c r="B3" s="19" t="s">
        <v>18</v>
      </c>
      <c r="C3" s="22" t="s">
        <v>19</v>
      </c>
      <c r="D3" s="9" t="s">
        <v>20</v>
      </c>
      <c r="E3" s="12"/>
    </row>
    <row r="4" spans="1:14" ht="16.2">
      <c r="A4" s="9">
        <v>1</v>
      </c>
      <c r="B4" s="27" t="s">
        <v>48</v>
      </c>
      <c r="C4" s="12" t="s">
        <v>21</v>
      </c>
      <c r="D4" s="9">
        <v>2015</v>
      </c>
      <c r="E4" s="12"/>
    </row>
    <row r="5" spans="1:14" ht="17.399999999999999">
      <c r="A5" s="9">
        <v>2</v>
      </c>
      <c r="B5" s="10" t="s">
        <v>40</v>
      </c>
      <c r="C5" s="23" t="s">
        <v>31</v>
      </c>
      <c r="D5" s="56">
        <v>825</v>
      </c>
      <c r="E5" s="13"/>
      <c r="H5" s="52" t="s">
        <v>108</v>
      </c>
      <c r="M5" s="52" t="s">
        <v>107</v>
      </c>
    </row>
    <row r="6" spans="1:14" ht="21" customHeight="1">
      <c r="A6" s="9">
        <v>3</v>
      </c>
      <c r="B6" s="10" t="s">
        <v>41</v>
      </c>
      <c r="C6" s="23" t="s">
        <v>31</v>
      </c>
      <c r="D6" s="56">
        <v>43</v>
      </c>
      <c r="E6" s="13"/>
      <c r="H6" s="53">
        <f>D14-D19</f>
        <v>1972</v>
      </c>
      <c r="M6" s="54">
        <f>H6*1.1*0.5</f>
        <v>1084.6000000000001</v>
      </c>
    </row>
    <row r="7" spans="1:14" ht="21" customHeight="1">
      <c r="A7" s="9">
        <v>4</v>
      </c>
      <c r="B7" s="10" t="s">
        <v>104</v>
      </c>
      <c r="C7" s="23" t="s">
        <v>31</v>
      </c>
      <c r="D7" s="56">
        <v>163</v>
      </c>
      <c r="E7" s="13"/>
      <c r="H7" s="46"/>
      <c r="J7" s="50" t="s">
        <v>111</v>
      </c>
      <c r="K7" s="51">
        <f>M6*80%</f>
        <v>867.68000000000018</v>
      </c>
      <c r="L7" s="85" t="s">
        <v>112</v>
      </c>
      <c r="M7" s="85" t="s">
        <v>113</v>
      </c>
    </row>
    <row r="8" spans="1:14" ht="21" customHeight="1">
      <c r="A8" s="9">
        <v>5</v>
      </c>
      <c r="B8" s="10" t="s">
        <v>105</v>
      </c>
      <c r="C8" s="23" t="s">
        <v>31</v>
      </c>
      <c r="D8" s="56">
        <v>54</v>
      </c>
      <c r="E8" s="13"/>
      <c r="H8" s="46"/>
      <c r="J8" s="5" t="s">
        <v>109</v>
      </c>
      <c r="K8" s="5" t="s">
        <v>110</v>
      </c>
      <c r="L8" s="86"/>
      <c r="M8" s="87"/>
    </row>
    <row r="9" spans="1:14" ht="17.399999999999999">
      <c r="A9" s="9">
        <v>6</v>
      </c>
      <c r="B9" s="10" t="s">
        <v>119</v>
      </c>
      <c r="C9" s="23" t="s">
        <v>31</v>
      </c>
      <c r="D9" s="60">
        <v>7.2</v>
      </c>
      <c r="E9" s="14"/>
      <c r="I9" s="46"/>
    </row>
    <row r="10" spans="1:14" ht="21.75" customHeight="1">
      <c r="A10" s="9">
        <v>7</v>
      </c>
      <c r="B10" s="10" t="s">
        <v>38</v>
      </c>
      <c r="C10" s="11" t="s">
        <v>28</v>
      </c>
      <c r="D10" s="56">
        <f>H6*0.5</f>
        <v>986</v>
      </c>
      <c r="E10" s="13"/>
      <c r="J10" s="47">
        <f>K7*95%</f>
        <v>824.29600000000016</v>
      </c>
      <c r="K10" s="47">
        <f>K7*5%</f>
        <v>43.384000000000015</v>
      </c>
      <c r="L10" s="47">
        <f>M6*15%</f>
        <v>162.69000000000003</v>
      </c>
      <c r="M10" s="47">
        <f>M6*5%</f>
        <v>54.230000000000011</v>
      </c>
    </row>
    <row r="11" spans="1:14" ht="32.4">
      <c r="A11" s="9">
        <v>8</v>
      </c>
      <c r="B11" s="10" t="s">
        <v>44</v>
      </c>
      <c r="C11" s="23" t="s">
        <v>31</v>
      </c>
      <c r="D11" s="56">
        <f>H6*0.5*0.46</f>
        <v>453.56</v>
      </c>
      <c r="E11" s="13"/>
      <c r="J11" s="48"/>
      <c r="K11" s="48"/>
      <c r="L11" s="48"/>
      <c r="M11" s="48"/>
    </row>
    <row r="12" spans="1:14" ht="48" customHeight="1">
      <c r="A12" s="9">
        <v>9</v>
      </c>
      <c r="B12" s="10" t="s">
        <v>45</v>
      </c>
      <c r="C12" s="23" t="s">
        <v>31</v>
      </c>
      <c r="D12" s="56">
        <f>760*0.5*0.6</f>
        <v>228</v>
      </c>
      <c r="E12" s="49"/>
      <c r="J12" s="48"/>
      <c r="K12" s="48"/>
      <c r="L12" s="16"/>
      <c r="M12" s="16"/>
      <c r="N12" s="25"/>
    </row>
    <row r="13" spans="1:14" ht="36.75" customHeight="1">
      <c r="A13" s="9">
        <v>10</v>
      </c>
      <c r="B13" s="10" t="s">
        <v>106</v>
      </c>
      <c r="C13" s="23"/>
      <c r="D13" s="56">
        <f>863*0.5*0.2</f>
        <v>86.300000000000011</v>
      </c>
      <c r="E13" s="49"/>
      <c r="F13" s="25"/>
    </row>
    <row r="14" spans="1:14" ht="36.75" customHeight="1">
      <c r="A14" s="9">
        <v>11</v>
      </c>
      <c r="B14" s="10" t="s">
        <v>153</v>
      </c>
      <c r="C14" s="12" t="s">
        <v>21</v>
      </c>
      <c r="D14" s="56">
        <v>2026</v>
      </c>
      <c r="E14" s="1" t="s">
        <v>36</v>
      </c>
      <c r="F14" s="25"/>
    </row>
    <row r="15" spans="1:14" ht="36.75" customHeight="1">
      <c r="A15" s="9">
        <v>12</v>
      </c>
      <c r="B15" s="10" t="s">
        <v>152</v>
      </c>
      <c r="C15" s="12" t="s">
        <v>21</v>
      </c>
      <c r="D15" s="56">
        <f>' spec.'!E14+' spec.'!E15</f>
        <v>46</v>
      </c>
      <c r="E15" s="1" t="s">
        <v>147</v>
      </c>
      <c r="F15" s="25"/>
    </row>
    <row r="16" spans="1:14" ht="36.75" customHeight="1">
      <c r="A16" s="9">
        <v>13</v>
      </c>
      <c r="B16" s="10" t="s">
        <v>151</v>
      </c>
      <c r="C16" s="12" t="s">
        <v>21</v>
      </c>
      <c r="D16" s="56">
        <f>D14+D15</f>
        <v>2072</v>
      </c>
      <c r="E16" s="1"/>
      <c r="F16" s="25"/>
    </row>
    <row r="17" spans="1:12" ht="17.399999999999999">
      <c r="A17" s="9">
        <v>14</v>
      </c>
      <c r="B17" s="10" t="s">
        <v>42</v>
      </c>
      <c r="C17" s="23" t="s">
        <v>31</v>
      </c>
      <c r="D17" s="56">
        <f>M6-D11-D12-D13</f>
        <v>316.74000000000018</v>
      </c>
      <c r="E17" s="49"/>
      <c r="G17" s="55"/>
      <c r="J17" s="33"/>
      <c r="K17" s="33"/>
      <c r="L17" s="33"/>
    </row>
    <row r="18" spans="1:12" ht="17.399999999999999">
      <c r="A18" s="9">
        <v>15</v>
      </c>
      <c r="B18" s="10" t="s">
        <v>46</v>
      </c>
      <c r="C18" s="23" t="s">
        <v>31</v>
      </c>
      <c r="D18" s="56">
        <f>D13+D12+D11+D9</f>
        <v>775.06000000000006</v>
      </c>
      <c r="E18" s="14"/>
      <c r="I18" s="25"/>
    </row>
    <row r="19" spans="1:12" ht="17.25" customHeight="1">
      <c r="A19" s="9">
        <v>16</v>
      </c>
      <c r="B19" s="10" t="s">
        <v>57</v>
      </c>
      <c r="C19" s="12" t="s">
        <v>21</v>
      </c>
      <c r="D19" s="56">
        <f>31+23</f>
        <v>54</v>
      </c>
      <c r="E19" s="1" t="s">
        <v>58</v>
      </c>
      <c r="I19" s="32"/>
    </row>
    <row r="20" spans="1:12" ht="37.5" customHeight="1">
      <c r="A20" s="9">
        <v>17</v>
      </c>
      <c r="B20" s="10" t="s">
        <v>144</v>
      </c>
      <c r="C20" s="11" t="s">
        <v>2</v>
      </c>
      <c r="D20" s="9">
        <v>2</v>
      </c>
      <c r="E20" s="9" t="s">
        <v>143</v>
      </c>
    </row>
    <row r="21" spans="1:12" ht="16.2">
      <c r="A21" s="9">
        <v>18</v>
      </c>
      <c r="B21" s="10" t="s">
        <v>39</v>
      </c>
      <c r="C21" s="11" t="s">
        <v>2</v>
      </c>
      <c r="D21" s="57">
        <v>10</v>
      </c>
      <c r="E21" s="1"/>
    </row>
    <row r="22" spans="1:12" ht="81">
      <c r="A22" s="9">
        <v>19</v>
      </c>
      <c r="B22" s="34" t="s">
        <v>154</v>
      </c>
      <c r="C22" s="11" t="s">
        <v>59</v>
      </c>
      <c r="D22" s="56">
        <v>1</v>
      </c>
      <c r="E22" s="9"/>
    </row>
    <row r="23" spans="1:12" ht="89.25" customHeight="1">
      <c r="A23" s="9">
        <v>20</v>
      </c>
      <c r="B23" s="10" t="s">
        <v>43</v>
      </c>
      <c r="C23" s="11" t="s">
        <v>2</v>
      </c>
      <c r="D23" s="56">
        <v>1</v>
      </c>
      <c r="E23" s="15"/>
    </row>
    <row r="24" spans="1:12" ht="16.2">
      <c r="A24" s="9">
        <v>21</v>
      </c>
      <c r="B24" s="10" t="s">
        <v>100</v>
      </c>
      <c r="C24" s="12" t="s">
        <v>59</v>
      </c>
      <c r="D24" s="58" t="s">
        <v>60</v>
      </c>
      <c r="E24" s="15" t="s">
        <v>61</v>
      </c>
    </row>
    <row r="25" spans="1:12" ht="16.2">
      <c r="A25" s="9">
        <v>22</v>
      </c>
      <c r="B25" s="10" t="s">
        <v>62</v>
      </c>
      <c r="C25" s="12" t="s">
        <v>59</v>
      </c>
      <c r="D25" s="58" t="s">
        <v>60</v>
      </c>
      <c r="E25" s="1"/>
    </row>
    <row r="26" spans="1:12" ht="32.4">
      <c r="A26" s="9">
        <v>23</v>
      </c>
      <c r="B26" s="10" t="s">
        <v>118</v>
      </c>
      <c r="C26" s="11" t="s">
        <v>28</v>
      </c>
      <c r="D26" s="59">
        <v>70</v>
      </c>
      <c r="E26" s="15"/>
    </row>
  </sheetData>
  <mergeCells count="4">
    <mergeCell ref="A1:E1"/>
    <mergeCell ref="A2:E2"/>
    <mergeCell ref="L7:L8"/>
    <mergeCell ref="M7:M8"/>
  </mergeCells>
  <printOptions horizontalCentered="1"/>
  <pageMargins left="0.7" right="0.7" top="0.75" bottom="0.75" header="0.3" footer="0.3"/>
  <pageSetup scale="84" orientation="portrait" r:id="rId1"/>
  <ignoredErrors>
    <ignoredError sqref="D24:D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spec.</vt:lpstr>
      <vt:lpstr> sam. moc.</vt:lpstr>
      <vt:lpstr>' sam. moc.'!Print_Area</vt:lpstr>
      <vt:lpstr>' spec.'!Print_Area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2019-04-15T11:32:23Z</cp:lastPrinted>
  <dcterms:created xsi:type="dcterms:W3CDTF">2007-12-14T14:21:51Z</dcterms:created>
  <dcterms:modified xsi:type="dcterms:W3CDTF">2019-11-05T11:27:02Z</dcterms:modified>
</cp:coreProperties>
</file>